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office-my.sharepoint.com/personal/jarina_leskinen_emea_adecco_net/Documents/"/>
    </mc:Choice>
  </mc:AlternateContent>
  <xr:revisionPtr revIDLastSave="22" documentId="8_{97FE3F57-70FF-4235-A23C-0170468993E0}" xr6:coauthVersionLast="47" xr6:coauthVersionMax="47" xr10:uidLastSave="{D0154548-3296-4581-80B0-E7FCDD0CA1CA}"/>
  <bookViews>
    <workbookView xWindow="-120" yWindow="-120" windowWidth="29040" windowHeight="15990" activeTab="1" xr2:uid="{A86E55FA-962A-364C-AD97-8EF0E1302E9C}"/>
  </bookViews>
  <sheets>
    <sheet name="Egen transport - Kalkylator" sheetId="2" r:id="rId1"/>
    <sheet name="Uppgift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7" i="2" l="1"/>
  <c r="D21" i="3"/>
  <c r="D6" i="3"/>
  <c r="H6" i="2" l="1"/>
  <c r="H5" i="2"/>
  <c r="D12" i="3" l="1"/>
  <c r="D13" i="3"/>
  <c r="H15" i="2" s="1"/>
  <c r="H8" i="2" l="1"/>
  <c r="D18" i="2" l="1"/>
  <c r="H10" i="2"/>
  <c r="D19" i="2"/>
  <c r="D20" i="2"/>
  <c r="D21" i="2"/>
  <c r="D22" i="2"/>
  <c r="H12" i="2"/>
</calcChain>
</file>

<file path=xl/sharedStrings.xml><?xml version="1.0" encoding="utf-8"?>
<sst xmlns="http://schemas.openxmlformats.org/spreadsheetml/2006/main" count="62" uniqueCount="53">
  <si>
    <t>Diesel</t>
  </si>
  <si>
    <t>95E10</t>
  </si>
  <si>
    <t>Uppgifter om transporten</t>
  </si>
  <si>
    <t>Mata in uppgifterna nedan</t>
  </si>
  <si>
    <t>Antalet transporter per vecka (i genomsnitt)</t>
  </si>
  <si>
    <t>En transportsträcka i kilometer (i genomsnitt)</t>
  </si>
  <si>
    <t>Antalet stopp/transport</t>
  </si>
  <si>
    <t>Uppgifter om fordonet</t>
  </si>
  <si>
    <t>Transportform</t>
  </si>
  <si>
    <t>Bränsle</t>
  </si>
  <si>
    <t>Fordonets anskaffningspris (€)</t>
  </si>
  <si>
    <t>Övriga uppgifter</t>
  </si>
  <si>
    <t>Produktionsvolymer per månad</t>
  </si>
  <si>
    <t>Produktionsvolymernas inverkan på transportkostnaderna / enhet</t>
  </si>
  <si>
    <t>Mata in varierande produktionsvolymer per månad</t>
  </si>
  <si>
    <t>Transportkostnader</t>
  </si>
  <si>
    <t>Transportkostnader per månad</t>
  </si>
  <si>
    <t>Euro (€)</t>
  </si>
  <si>
    <t>Lönekostnadernas andel</t>
  </si>
  <si>
    <t>Bränslekostnader (exkl. moms)</t>
  </si>
  <si>
    <t>Fordonsunderhåll</t>
  </si>
  <si>
    <t>Avskrivningar</t>
  </si>
  <si>
    <t>Sammanlagt</t>
  </si>
  <si>
    <t>Transportkostnader / enhet</t>
  </si>
  <si>
    <t>Transportkostnader per år</t>
  </si>
  <si>
    <t>Arbetstid för transporter per månad</t>
  </si>
  <si>
    <t>Timmar (h)</t>
  </si>
  <si>
    <t>Uppgifter (Transport i egen regi)</t>
  </si>
  <si>
    <t>Genomsnittlig förbrukning l/100 km</t>
  </si>
  <si>
    <t>Paketbil</t>
  </si>
  <si>
    <t>Lätt lastbil</t>
  </si>
  <si>
    <t>Personbil + släpvagn</t>
  </si>
  <si>
    <t>Medelhastighet km/h</t>
  </si>
  <si>
    <t>Bränslepris (€) / liter (inkl. moms 24 %)</t>
  </si>
  <si>
    <t>Timlön (€), kollektivavtalet för landsbygdsnäringar kravgrupp 5</t>
  </si>
  <si>
    <t>Lönebikostnader (€) (22,5 % av timlönen)</t>
  </si>
  <si>
    <t>Tid för stopp i timmar</t>
  </si>
  <si>
    <t>Fordonsunderhåll per år (€)</t>
  </si>
  <si>
    <t>Trafikförsäkring</t>
  </si>
  <si>
    <t>Fordonsförsäkring</t>
  </si>
  <si>
    <t>Försäkring för släpvagn</t>
  </si>
  <si>
    <t>Skatter (bensin)</t>
  </si>
  <si>
    <t>Skatter (diesel)</t>
  </si>
  <si>
    <t>Övriga kostnader (underhåll mm.)</t>
  </si>
  <si>
    <t>Fordonets livslängd, år</t>
  </si>
  <si>
    <t xml:space="preserve">
Beaktas i kalkylatorn automatiskt endast om släpvagn har valts som transportform.</t>
  </si>
  <si>
    <t>Paketibil</t>
  </si>
  <si>
    <t>Lätt lastibil</t>
  </si>
  <si>
    <t>Personbil och släpvagn</t>
  </si>
  <si>
    <t>Bensin</t>
  </si>
  <si>
    <t>Värden</t>
  </si>
  <si>
    <t>Finansiering av rapportens översättning: Projekt TuKeVa</t>
  </si>
  <si>
    <t>Programmet för utveckling av landsbygden i Fastlandsfinland 2014–2020 till 80 % (NTM-centralen i Egentliga Finland) och annan offentlig finansiering till 20 %.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</si>
</sst>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9"/>
      <color rgb="FF000000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2" borderId="5" xfId="0" applyFill="1" applyBorder="1"/>
    <xf numFmtId="0" fontId="0" fillId="0" borderId="11" xfId="0" applyBorder="1"/>
    <xf numFmtId="11" fontId="0" fillId="0" borderId="0" xfId="0" quotePrefix="1" applyNumberFormat="1" applyBorder="1"/>
    <xf numFmtId="0" fontId="0" fillId="0" borderId="0" xfId="0" applyFill="1"/>
    <xf numFmtId="2" fontId="0" fillId="0" borderId="10" xfId="0" applyNumberFormat="1" applyBorder="1"/>
    <xf numFmtId="0" fontId="0" fillId="0" borderId="6" xfId="0" applyFill="1" applyBorder="1"/>
    <xf numFmtId="0" fontId="0" fillId="0" borderId="4" xfId="0" applyFill="1" applyBorder="1"/>
    <xf numFmtId="0" fontId="0" fillId="0" borderId="5" xfId="0" applyBorder="1"/>
    <xf numFmtId="0" fontId="0" fillId="0" borderId="13" xfId="0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13" xfId="0" applyFill="1" applyBorder="1"/>
    <xf numFmtId="0" fontId="1" fillId="2" borderId="4" xfId="0" applyFont="1" applyFill="1" applyBorder="1"/>
    <xf numFmtId="0" fontId="1" fillId="2" borderId="11" xfId="0" applyFont="1" applyFill="1" applyBorder="1"/>
    <xf numFmtId="0" fontId="1" fillId="0" borderId="15" xfId="0" applyFont="1" applyBorder="1"/>
    <xf numFmtId="0" fontId="0" fillId="0" borderId="9" xfId="0" applyBorder="1" applyProtection="1"/>
    <xf numFmtId="0" fontId="0" fillId="0" borderId="10" xfId="0" applyBorder="1" applyProtection="1"/>
    <xf numFmtId="0" fontId="0" fillId="5" borderId="9" xfId="0" applyFill="1" applyBorder="1" applyProtection="1">
      <protection locked="0"/>
    </xf>
    <xf numFmtId="164" fontId="0" fillId="5" borderId="9" xfId="0" applyNumberFormat="1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2" borderId="12" xfId="0" applyFont="1" applyFill="1" applyBorder="1" applyProtection="1"/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3" fontId="0" fillId="3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2" borderId="4" xfId="0" applyFill="1" applyBorder="1" applyProtection="1"/>
    <xf numFmtId="0" fontId="0" fillId="0" borderId="16" xfId="0" applyFont="1" applyBorder="1" applyAlignment="1" applyProtection="1">
      <alignment vertical="center" wrapText="1"/>
    </xf>
    <xf numFmtId="0" fontId="0" fillId="0" borderId="6" xfId="0" applyBorder="1" applyProtection="1"/>
    <xf numFmtId="0" fontId="0" fillId="0" borderId="7" xfId="0" applyBorder="1" applyProtection="1"/>
    <xf numFmtId="0" fontId="1" fillId="0" borderId="6" xfId="0" applyFont="1" applyFill="1" applyBorder="1" applyProtection="1"/>
    <xf numFmtId="0" fontId="0" fillId="2" borderId="12" xfId="0" applyFill="1" applyBorder="1" applyProtection="1"/>
    <xf numFmtId="0" fontId="0" fillId="0" borderId="13" xfId="0" applyBorder="1" applyProtection="1"/>
    <xf numFmtId="2" fontId="0" fillId="0" borderId="13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3" xfId="0" applyFill="1" applyBorder="1" applyProtection="1"/>
    <xf numFmtId="0" fontId="2" fillId="0" borderId="6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3" fillId="0" borderId="5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0" fillId="0" borderId="4" xfId="0" applyBorder="1" applyProtection="1"/>
    <xf numFmtId="0" fontId="0" fillId="0" borderId="12" xfId="0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15" xfId="0" applyBorder="1" applyProtection="1"/>
    <xf numFmtId="0" fontId="1" fillId="4" borderId="1" xfId="0" applyFont="1" applyFill="1" applyBorder="1" applyProtection="1"/>
    <xf numFmtId="2" fontId="1" fillId="4" borderId="11" xfId="0" applyNumberFormat="1" applyFont="1" applyFill="1" applyBorder="1" applyAlignment="1" applyProtection="1">
      <alignment horizontal="right"/>
    </xf>
    <xf numFmtId="0" fontId="1" fillId="2" borderId="1" xfId="0" applyFont="1" applyFill="1" applyBorder="1" applyProtection="1"/>
    <xf numFmtId="2" fontId="0" fillId="4" borderId="1" xfId="0" applyNumberFormat="1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2" fontId="0" fillId="4" borderId="9" xfId="0" applyNumberFormat="1" applyFill="1" applyBorder="1" applyAlignment="1" applyProtection="1">
      <alignment horizontal="right"/>
    </xf>
    <xf numFmtId="1" fontId="0" fillId="4" borderId="9" xfId="0" applyNumberFormat="1" applyFill="1" applyBorder="1" applyAlignment="1" applyProtection="1">
      <alignment horizontal="right"/>
    </xf>
    <xf numFmtId="0" fontId="0" fillId="4" borderId="13" xfId="0" applyFill="1" applyBorder="1" applyAlignment="1" applyProtection="1">
      <alignment horizontal="right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800" b="1">
                <a:effectLst/>
              </a:rPr>
              <a:t>Transportkostnader per månad</a:t>
            </a:r>
            <a:endParaRPr lang="fi-FI" sz="1800">
              <a:effectLst/>
            </a:endParaRPr>
          </a:p>
          <a:p>
            <a:pPr>
              <a:defRPr/>
            </a:pP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A97-4FF8-AAFD-9070D1B08B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A97-4FF8-AAFD-9070D1B08B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A97-4FF8-AAFD-9070D1B08B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A97-4FF8-AAFD-9070D1B08B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'Egen transport - Kalkylator'!$G$4:$G$7</c:f>
              <c:strCache>
                <c:ptCount val="4"/>
                <c:pt idx="0">
                  <c:v>Lönekostnadernas andel</c:v>
                </c:pt>
                <c:pt idx="1">
                  <c:v>Bränslekostnader (exkl. moms)</c:v>
                </c:pt>
                <c:pt idx="2">
                  <c:v>Fordonsunderhåll</c:v>
                </c:pt>
                <c:pt idx="3">
                  <c:v>Avskrivningar</c:v>
                </c:pt>
              </c:strCache>
            </c:strRef>
          </c:cat>
          <c:val>
            <c:numRef>
              <c:f>'Egen transport - Kalkylator'!$H$4:$H$7</c:f>
              <c:numCache>
                <c:formatCode>0.00</c:formatCode>
                <c:ptCount val="4"/>
                <c:pt idx="0">
                  <c:v>751.07999999999993</c:v>
                </c:pt>
                <c:pt idx="1">
                  <c:v>0</c:v>
                </c:pt>
                <c:pt idx="2">
                  <c:v>129.16666666666666</c:v>
                </c:pt>
                <c:pt idx="3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B-498A-A1F3-413E9F3DB6F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600" b="1">
                <a:effectLst/>
              </a:rPr>
              <a:t>Transportvolymernas inverkan på transportkostnaderna / enhet</a:t>
            </a:r>
            <a:endParaRPr lang="fi-FI" sz="1600">
              <a:effectLst/>
            </a:endParaRPr>
          </a:p>
        </c:rich>
      </c:tx>
      <c:layout>
        <c:manualLayout>
          <c:xMode val="edge"/>
          <c:yMode val="edge"/>
          <c:x val="0.24152078905348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29972913550806"/>
          <c:y val="0.15782397697194883"/>
          <c:w val="0.8389446229312244"/>
          <c:h val="0.66354677972306175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'Egen transport - Kalkylator'!$C$18:$C$22</c:f>
              <c:numCache>
                <c:formatCode>General</c:formatCode>
                <c:ptCount val="5"/>
              </c:numCache>
            </c:numRef>
          </c:cat>
          <c:val>
            <c:numRef>
              <c:f>'Egen transport - Kalkylator'!$D$18:$D$22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1F-4474-85AD-06EE9F88A8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48422680"/>
        <c:axId val="748420712"/>
      </c:lineChart>
      <c:catAx>
        <c:axId val="748422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200" b="1" baseline="0"/>
                  <a:t>Transportvolymer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8420712"/>
        <c:crosses val="autoZero"/>
        <c:auto val="1"/>
        <c:lblAlgn val="ctr"/>
        <c:lblOffset val="100"/>
        <c:noMultiLvlLbl val="0"/>
      </c:catAx>
      <c:valAx>
        <c:axId val="74842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200" b="1">
                    <a:effectLst/>
                  </a:rPr>
                  <a:t>Transportkostnad / enhet</a:t>
                </a:r>
                <a:endParaRPr lang="fi-FI" sz="1200">
                  <a:effectLst/>
                </a:endParaRPr>
              </a:p>
              <a:p>
                <a:pPr>
                  <a:defRPr sz="1200" b="1"/>
                </a:pPr>
                <a:endParaRPr lang="fi-FI" sz="1000" b="1" baseline="0"/>
              </a:p>
            </c:rich>
          </c:tx>
          <c:layout>
            <c:manualLayout>
              <c:xMode val="edge"/>
              <c:yMode val="edge"/>
              <c:x val="7.7156766180732717E-3"/>
              <c:y val="0.262956494074604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842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7</xdr:col>
      <xdr:colOff>838201</xdr:colOff>
      <xdr:row>32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779093-06D6-4DD2-B5A7-2034D75D5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783166</xdr:colOff>
      <xdr:row>23</xdr:row>
      <xdr:rowOff>95250</xdr:rowOff>
    </xdr:from>
    <xdr:to>
      <xdr:col>3</xdr:col>
      <xdr:colOff>1852083</xdr:colOff>
      <xdr:row>39</xdr:row>
      <xdr:rowOff>21167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4F98B6-CD75-4C3A-AC91-58C0CFC42B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203200</xdr:rowOff>
    </xdr:from>
    <xdr:to>
      <xdr:col>1</xdr:col>
      <xdr:colOff>2365</xdr:colOff>
      <xdr:row>40</xdr:row>
      <xdr:rowOff>122464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3E6765-93DF-44A9-BFDB-E87576C30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200"/>
          <a:ext cx="6234436" cy="8083550"/>
        </a:xfrm>
        <a:prstGeom prst="rect">
          <a:avLst/>
        </a:prstGeom>
      </xdr:spPr>
    </xdr:pic>
    <xdr:clientData/>
  </xdr:twoCellAnchor>
  <xdr:twoCellAnchor editAs="oneCell">
    <xdr:from>
      <xdr:col>5</xdr:col>
      <xdr:colOff>21166</xdr:colOff>
      <xdr:row>38</xdr:row>
      <xdr:rowOff>120266</xdr:rowOff>
    </xdr:from>
    <xdr:to>
      <xdr:col>8</xdr:col>
      <xdr:colOff>74083</xdr:colOff>
      <xdr:row>43</xdr:row>
      <xdr:rowOff>186275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C11B67-60F3-4387-8E5F-0AA206502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2666" y="7761433"/>
          <a:ext cx="5958417" cy="1071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20</xdr:row>
      <xdr:rowOff>28576</xdr:rowOff>
    </xdr:from>
    <xdr:to>
      <xdr:col>6</xdr:col>
      <xdr:colOff>19050</xdr:colOff>
      <xdr:row>21</xdr:row>
      <xdr:rowOff>190501</xdr:rowOff>
    </xdr:to>
    <xdr:sp macro="[0]!Macro2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C37EE59B-6A14-433C-90AE-56E8AADB4833}"/>
            </a:ext>
          </a:extLst>
        </xdr:cNvPr>
        <xdr:cNvSpPr/>
      </xdr:nvSpPr>
      <xdr:spPr>
        <a:xfrm>
          <a:off x="7886700" y="4029076"/>
          <a:ext cx="1695450" cy="361950"/>
        </a:xfrm>
        <a:prstGeom prst="roundRect">
          <a:avLst/>
        </a:prstGeom>
        <a:ln>
          <a:solidFill>
            <a:schemeClr val="accen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 w="95250"/>
          <a:bevelB w="952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Återställ</a:t>
          </a:r>
          <a:endParaRPr lang="en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7912B-B501-4047-A00B-D8A08CBAB584}">
  <sheetPr codeName="Sheet1"/>
  <dimension ref="C2:I38"/>
  <sheetViews>
    <sheetView topLeftCell="A4" zoomScale="90" zoomScaleNormal="90" workbookViewId="0">
      <selection activeCell="C22" sqref="C22"/>
    </sheetView>
  </sheetViews>
  <sheetFormatPr defaultColWidth="11.25" defaultRowHeight="15.75" x14ac:dyDescent="0.25"/>
  <cols>
    <col min="1" max="1" width="81.75" customWidth="1"/>
    <col min="2" max="2" width="10.375" customWidth="1"/>
    <col min="3" max="3" width="47" bestFit="1" customWidth="1"/>
    <col min="4" max="4" width="24.375" bestFit="1" customWidth="1"/>
    <col min="5" max="5" width="10.5" customWidth="1"/>
    <col min="6" max="6" width="37.5" bestFit="1" customWidth="1"/>
    <col min="7" max="7" width="28.75" bestFit="1" customWidth="1"/>
  </cols>
  <sheetData>
    <row r="2" spans="3:8" x14ac:dyDescent="0.25">
      <c r="C2" s="41" t="s">
        <v>2</v>
      </c>
      <c r="D2" s="33" t="s">
        <v>3</v>
      </c>
      <c r="F2" s="50" t="s">
        <v>15</v>
      </c>
      <c r="G2" s="51"/>
      <c r="H2" s="67" t="s">
        <v>17</v>
      </c>
    </row>
    <row r="3" spans="3:8" x14ac:dyDescent="0.25">
      <c r="C3" s="42" t="s">
        <v>4</v>
      </c>
      <c r="D3" s="37">
        <v>4</v>
      </c>
      <c r="F3" s="52" t="s">
        <v>16</v>
      </c>
      <c r="G3" s="53"/>
      <c r="H3" s="69"/>
    </row>
    <row r="4" spans="3:8" x14ac:dyDescent="0.25">
      <c r="C4" s="43" t="s">
        <v>5</v>
      </c>
      <c r="D4" s="37">
        <v>200</v>
      </c>
      <c r="F4" s="52"/>
      <c r="G4" s="53" t="s">
        <v>18</v>
      </c>
      <c r="H4" s="70">
        <f>(D4/Uppgifter!D7*(Uppgifter!D11+Uppgifter!D12)+(D5*Uppgifter!D13))*D3*4</f>
        <v>751.07999999999993</v>
      </c>
    </row>
    <row r="5" spans="3:8" x14ac:dyDescent="0.25">
      <c r="C5" s="44" t="s">
        <v>6</v>
      </c>
      <c r="D5" s="38">
        <v>5</v>
      </c>
      <c r="F5" s="52"/>
      <c r="G5" s="54" t="s">
        <v>19</v>
      </c>
      <c r="H5" s="70">
        <f>IF(D8="Pakettiauto",Uppgifter!D4,IF(D8="Kevytkuorma-auto",Uppgifter!D5,IF(D8="Henkilöauto ja peräkärry",Uppgifter!D6,)))/100*IF(D9="Bensiini",Uppgifter!D9/1.24,IF('Egen transport - Kalkylator'!D9="Diesel",Uppgifter!D10/1.24,))*'Egen transport - Kalkylator'!D4*'Egen transport - Kalkylator'!D3*4</f>
        <v>0</v>
      </c>
    </row>
    <row r="6" spans="3:8" x14ac:dyDescent="0.25">
      <c r="C6" s="3"/>
      <c r="D6" s="18"/>
      <c r="F6" s="43"/>
      <c r="G6" s="53" t="s">
        <v>20</v>
      </c>
      <c r="H6" s="70">
        <f>Uppgifter!D21/12</f>
        <v>129.16666666666666</v>
      </c>
    </row>
    <row r="7" spans="3:8" x14ac:dyDescent="0.25">
      <c r="C7" s="41" t="s">
        <v>7</v>
      </c>
      <c r="D7" s="33" t="s">
        <v>3</v>
      </c>
      <c r="F7" s="43"/>
      <c r="G7" s="53" t="s">
        <v>21</v>
      </c>
      <c r="H7" s="70">
        <f>D10/Uppgifter!D22/12</f>
        <v>125</v>
      </c>
    </row>
    <row r="8" spans="3:8" x14ac:dyDescent="0.25">
      <c r="C8" s="43" t="s">
        <v>8</v>
      </c>
      <c r="D8" s="32" t="s">
        <v>46</v>
      </c>
      <c r="F8" s="43"/>
      <c r="G8" s="55" t="s">
        <v>22</v>
      </c>
      <c r="H8" s="66">
        <f>SUM(H4:H7)</f>
        <v>1005.2466666666666</v>
      </c>
    </row>
    <row r="9" spans="3:8" x14ac:dyDescent="0.25">
      <c r="C9" s="43" t="s">
        <v>9</v>
      </c>
      <c r="D9" s="32" t="s">
        <v>49</v>
      </c>
      <c r="F9" s="43"/>
      <c r="G9" s="54"/>
      <c r="H9" s="71"/>
    </row>
    <row r="10" spans="3:8" x14ac:dyDescent="0.25">
      <c r="C10" s="44" t="s">
        <v>10</v>
      </c>
      <c r="D10" s="39">
        <v>15000</v>
      </c>
      <c r="F10" s="56" t="s">
        <v>23</v>
      </c>
      <c r="G10" s="57"/>
      <c r="H10" s="68">
        <f>H8/D13</f>
        <v>1.0052466666666666</v>
      </c>
    </row>
    <row r="11" spans="3:8" x14ac:dyDescent="0.25">
      <c r="C11" s="3"/>
      <c r="D11" s="21"/>
      <c r="F11" s="52"/>
      <c r="G11" s="53"/>
      <c r="H11" s="70"/>
    </row>
    <row r="12" spans="3:8" x14ac:dyDescent="0.25">
      <c r="C12" s="41" t="s">
        <v>11</v>
      </c>
      <c r="D12" s="33" t="s">
        <v>3</v>
      </c>
      <c r="F12" s="58" t="s">
        <v>24</v>
      </c>
      <c r="G12" s="59"/>
      <c r="H12" s="68">
        <f>H8*12</f>
        <v>12062.96</v>
      </c>
    </row>
    <row r="13" spans="3:8" x14ac:dyDescent="0.25">
      <c r="C13" s="44" t="s">
        <v>12</v>
      </c>
      <c r="D13" s="38">
        <v>1000</v>
      </c>
      <c r="F13" s="60"/>
      <c r="G13" s="61"/>
      <c r="H13" s="72"/>
    </row>
    <row r="14" spans="3:8" x14ac:dyDescent="0.25">
      <c r="F14" s="44"/>
      <c r="G14" s="62"/>
      <c r="H14" s="65" t="s">
        <v>26</v>
      </c>
    </row>
    <row r="15" spans="3:8" x14ac:dyDescent="0.25">
      <c r="F15" s="63" t="s">
        <v>25</v>
      </c>
      <c r="G15" s="64"/>
      <c r="H15" s="68">
        <f>((D4/Uppgifter!D7)+('Egen transport - Kalkylator'!D5*Uppgifter!D13))*'Egen transport - Kalkylator'!D3*4</f>
        <v>73.333333333333343</v>
      </c>
    </row>
    <row r="16" spans="3:8" x14ac:dyDescent="0.25">
      <c r="C16" s="41" t="s">
        <v>13</v>
      </c>
      <c r="D16" s="46"/>
    </row>
    <row r="17" spans="3:4" x14ac:dyDescent="0.25">
      <c r="C17" s="45" t="s">
        <v>14</v>
      </c>
      <c r="D17" s="47" t="s">
        <v>15</v>
      </c>
    </row>
    <row r="18" spans="3:4" x14ac:dyDescent="0.25">
      <c r="C18" s="34"/>
      <c r="D18" s="48" t="e">
        <f>$H$8/C18</f>
        <v>#DIV/0!</v>
      </c>
    </row>
    <row r="19" spans="3:4" x14ac:dyDescent="0.25">
      <c r="C19" s="34"/>
      <c r="D19" s="48" t="e">
        <f>$H$8/C19</f>
        <v>#DIV/0!</v>
      </c>
    </row>
    <row r="20" spans="3:4" x14ac:dyDescent="0.25">
      <c r="C20" s="34"/>
      <c r="D20" s="48" t="e">
        <f>$H$8/C20</f>
        <v>#DIV/0!</v>
      </c>
    </row>
    <row r="21" spans="3:4" x14ac:dyDescent="0.25">
      <c r="C21" s="34"/>
      <c r="D21" s="48" t="e">
        <f t="shared" ref="D21:D22" si="0">$H$8/C21</f>
        <v>#DIV/0!</v>
      </c>
    </row>
    <row r="22" spans="3:4" x14ac:dyDescent="0.25">
      <c r="C22" s="35"/>
      <c r="D22" s="49" t="e">
        <f t="shared" si="0"/>
        <v>#DIV/0!</v>
      </c>
    </row>
    <row r="37" spans="6:9" x14ac:dyDescent="0.25">
      <c r="F37" s="73" t="s">
        <v>51</v>
      </c>
      <c r="G37" s="74"/>
      <c r="H37" s="74"/>
      <c r="I37" s="74"/>
    </row>
    <row r="38" spans="6:9" x14ac:dyDescent="0.25">
      <c r="F38" s="73" t="s">
        <v>52</v>
      </c>
      <c r="G38" s="74"/>
      <c r="H38" s="74"/>
      <c r="I38" s="74"/>
    </row>
  </sheetData>
  <sheetProtection sheet="1" objects="1" scenarios="1" selectLockedCells="1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AF43E3-5BF9-934C-9D2D-D8B771D0646B}">
          <x14:formula1>
            <xm:f>Uppgifter!$F$3:$F$6</xm:f>
          </x14:formula1>
          <xm:sqref>D8</xm:sqref>
        </x14:dataValidation>
        <x14:dataValidation type="list" allowBlank="1" showInputMessage="1" showErrorMessage="1" xr:uid="{4E4AF805-FC3C-DE42-A335-C09AAB8EA4BC}">
          <x14:formula1>
            <xm:f>Uppgifter!$F$9:$F$11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94EA-DBBC-2843-BA4B-660489533709}">
  <sheetPr codeName="Sheet2"/>
  <dimension ref="B2:F25"/>
  <sheetViews>
    <sheetView tabSelected="1" zoomScale="80" zoomScaleNormal="80" workbookViewId="0">
      <selection activeCell="D10" sqref="D10"/>
    </sheetView>
  </sheetViews>
  <sheetFormatPr defaultColWidth="11.25" defaultRowHeight="15.75" x14ac:dyDescent="0.25"/>
  <cols>
    <col min="2" max="2" width="57.125" bestFit="1" customWidth="1"/>
    <col min="3" max="3" width="30.75" bestFit="1" customWidth="1"/>
    <col min="5" max="5" width="13.75" bestFit="1" customWidth="1"/>
    <col min="6" max="6" width="21.75" bestFit="1" customWidth="1"/>
  </cols>
  <sheetData>
    <row r="2" spans="2:6" x14ac:dyDescent="0.25">
      <c r="B2" s="22" t="s">
        <v>27</v>
      </c>
      <c r="C2" s="10"/>
      <c r="D2" s="23" t="s">
        <v>50</v>
      </c>
      <c r="F2" s="20" t="s">
        <v>8</v>
      </c>
    </row>
    <row r="3" spans="2:6" x14ac:dyDescent="0.25">
      <c r="B3" s="3" t="s">
        <v>28</v>
      </c>
      <c r="C3" s="2"/>
      <c r="D3" s="11"/>
      <c r="F3" s="8"/>
    </row>
    <row r="4" spans="2:6" x14ac:dyDescent="0.25">
      <c r="B4" s="3"/>
      <c r="C4" s="2" t="s">
        <v>29</v>
      </c>
      <c r="D4" s="25">
        <v>12</v>
      </c>
      <c r="F4" s="8" t="s">
        <v>29</v>
      </c>
    </row>
    <row r="5" spans="2:6" x14ac:dyDescent="0.25">
      <c r="B5" s="3"/>
      <c r="C5" s="2" t="s">
        <v>30</v>
      </c>
      <c r="D5" s="25">
        <v>18</v>
      </c>
      <c r="F5" s="8" t="s">
        <v>47</v>
      </c>
    </row>
    <row r="6" spans="2:6" x14ac:dyDescent="0.25">
      <c r="B6" s="4"/>
      <c r="C6" s="5" t="s">
        <v>31</v>
      </c>
      <c r="D6" s="26">
        <f>7*1.2</f>
        <v>8.4</v>
      </c>
      <c r="F6" s="9" t="s">
        <v>48</v>
      </c>
    </row>
    <row r="7" spans="2:6" x14ac:dyDescent="0.25">
      <c r="B7" s="6" t="s">
        <v>32</v>
      </c>
      <c r="C7" s="7"/>
      <c r="D7" s="1">
        <v>60</v>
      </c>
    </row>
    <row r="8" spans="2:6" x14ac:dyDescent="0.25">
      <c r="B8" s="3" t="s">
        <v>33</v>
      </c>
      <c r="C8" s="2"/>
      <c r="D8" s="27"/>
      <c r="F8" s="20" t="s">
        <v>9</v>
      </c>
    </row>
    <row r="9" spans="2:6" x14ac:dyDescent="0.25">
      <c r="B9" s="3"/>
      <c r="C9" s="12" t="s">
        <v>1</v>
      </c>
      <c r="D9" s="28">
        <v>2.0699999999999998</v>
      </c>
      <c r="F9" s="8"/>
    </row>
    <row r="10" spans="2:6" x14ac:dyDescent="0.25">
      <c r="B10" s="4"/>
      <c r="C10" s="5" t="s">
        <v>0</v>
      </c>
      <c r="D10" s="29">
        <v>2.1110000000000002</v>
      </c>
      <c r="F10" s="8" t="s">
        <v>49</v>
      </c>
    </row>
    <row r="11" spans="2:6" x14ac:dyDescent="0.25">
      <c r="B11" s="6" t="s">
        <v>34</v>
      </c>
      <c r="C11" s="7"/>
      <c r="D11" s="30">
        <v>11.19</v>
      </c>
      <c r="F11" s="9" t="s">
        <v>0</v>
      </c>
    </row>
    <row r="12" spans="2:6" x14ac:dyDescent="0.25">
      <c r="B12" s="4" t="s">
        <v>35</v>
      </c>
      <c r="C12" s="5"/>
      <c r="D12" s="14">
        <f>D11*0.225</f>
        <v>2.5177499999999999</v>
      </c>
      <c r="F12" s="2"/>
    </row>
    <row r="13" spans="2:6" x14ac:dyDescent="0.25">
      <c r="B13" s="4" t="s">
        <v>36</v>
      </c>
      <c r="C13" s="5"/>
      <c r="D13" s="9">
        <f>15/60</f>
        <v>0.25</v>
      </c>
    </row>
    <row r="14" spans="2:6" x14ac:dyDescent="0.25">
      <c r="B14" s="16" t="s">
        <v>37</v>
      </c>
      <c r="C14" s="17"/>
      <c r="D14" s="31"/>
    </row>
    <row r="15" spans="2:6" x14ac:dyDescent="0.25">
      <c r="B15" s="15"/>
      <c r="C15" s="2" t="s">
        <v>38</v>
      </c>
      <c r="D15" s="27">
        <v>400</v>
      </c>
    </row>
    <row r="16" spans="2:6" x14ac:dyDescent="0.25">
      <c r="B16" s="15"/>
      <c r="C16" s="2" t="s">
        <v>39</v>
      </c>
      <c r="D16" s="27">
        <v>250</v>
      </c>
    </row>
    <row r="17" spans="2:5" x14ac:dyDescent="0.25">
      <c r="B17" s="3"/>
      <c r="C17" s="2" t="s">
        <v>40</v>
      </c>
      <c r="D17" s="27">
        <v>100</v>
      </c>
      <c r="E17" s="40" t="s">
        <v>45</v>
      </c>
    </row>
    <row r="18" spans="2:5" x14ac:dyDescent="0.25">
      <c r="B18" s="3"/>
      <c r="C18" s="2" t="s">
        <v>41</v>
      </c>
      <c r="D18" s="27">
        <v>200</v>
      </c>
    </row>
    <row r="19" spans="2:5" x14ac:dyDescent="0.25">
      <c r="B19" s="3"/>
      <c r="C19" s="2" t="s">
        <v>42</v>
      </c>
      <c r="D19" s="27">
        <v>600</v>
      </c>
    </row>
    <row r="20" spans="2:5" x14ac:dyDescent="0.25">
      <c r="B20" s="3"/>
      <c r="C20" s="2" t="s">
        <v>43</v>
      </c>
      <c r="D20" s="27">
        <v>300</v>
      </c>
    </row>
    <row r="21" spans="2:5" x14ac:dyDescent="0.25">
      <c r="B21" s="4"/>
      <c r="C21" s="24" t="s">
        <v>22</v>
      </c>
      <c r="D21" s="19">
        <f>SUM(D15,D16,D20,(IF('Egen transport - Kalkylator'!D8="Henkilöauto ja peräkärry",Uppgifter!D17,0)),IF('Egen transport - Kalkylator'!D9="Bensiini",Uppgifter!D18,D19))</f>
        <v>1550</v>
      </c>
    </row>
    <row r="22" spans="2:5" x14ac:dyDescent="0.25">
      <c r="B22" s="6" t="s">
        <v>44</v>
      </c>
      <c r="C22" s="7"/>
      <c r="D22" s="30">
        <v>10</v>
      </c>
    </row>
    <row r="23" spans="2:5" x14ac:dyDescent="0.25">
      <c r="B23" s="2"/>
      <c r="C23" s="2"/>
      <c r="D23" s="36"/>
    </row>
    <row r="25" spans="2:5" x14ac:dyDescent="0.25">
      <c r="B25" s="13"/>
      <c r="C25" s="13"/>
      <c r="D25" s="13"/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Egen transport - Kalkylator</vt:lpstr>
      <vt:lpstr>Uppgifter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Jarina Leskinen</cp:lastModifiedBy>
  <dcterms:created xsi:type="dcterms:W3CDTF">2022-03-15T08:44:35Z</dcterms:created>
  <dcterms:modified xsi:type="dcterms:W3CDTF">2022-11-17T19:02:11Z</dcterms:modified>
</cp:coreProperties>
</file>